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ftc\Campagne 2024\"/>
    </mc:Choice>
  </mc:AlternateContent>
  <xr:revisionPtr revIDLastSave="0" documentId="13_ncr:1_{3AF27865-9BA8-482E-A0B6-FD4EEE198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C60" i="1" s="1"/>
  <c r="B59" i="1"/>
  <c r="C51" i="1"/>
  <c r="E45" i="1"/>
  <c r="E44" i="1" s="1"/>
  <c r="D45" i="1"/>
  <c r="C45" i="1"/>
  <c r="F44" i="1"/>
  <c r="D44" i="1"/>
  <c r="C44" i="1"/>
  <c r="E42" i="1"/>
  <c r="E40" i="1"/>
  <c r="D40" i="1"/>
  <c r="C40" i="1"/>
  <c r="F36" i="1"/>
  <c r="E36" i="1"/>
  <c r="D36" i="1"/>
  <c r="C36" i="1"/>
  <c r="F31" i="1"/>
  <c r="F29" i="1" s="1"/>
  <c r="E31" i="1"/>
  <c r="D31" i="1"/>
  <c r="D30" i="1" s="1"/>
  <c r="D51" i="1" s="1"/>
  <c r="D56" i="1" s="1"/>
  <c r="C31" i="1"/>
  <c r="E29" i="1"/>
  <c r="C29" i="1"/>
  <c r="C26" i="1"/>
  <c r="E22" i="1"/>
  <c r="D22" i="1"/>
  <c r="D55" i="1" s="1"/>
  <c r="E55" i="1" s="1"/>
  <c r="F20" i="1"/>
  <c r="F15" i="1" s="1"/>
  <c r="D20" i="1"/>
  <c r="C20" i="1"/>
  <c r="E18" i="1"/>
  <c r="D18" i="1"/>
  <c r="D15" i="1" s="1"/>
  <c r="C18" i="1"/>
  <c r="C15" i="1" s="1"/>
  <c r="E15" i="1"/>
  <c r="F12" i="1"/>
  <c r="F22" i="1" s="1"/>
  <c r="C12" i="1"/>
  <c r="C22" i="1" s="1"/>
  <c r="D29" i="1" l="1"/>
  <c r="E30" i="1"/>
  <c r="E51" i="1" s="1"/>
  <c r="E56" i="1" s="1"/>
  <c r="E59" i="1" s="1"/>
  <c r="F55" i="1"/>
  <c r="F30" i="1"/>
  <c r="F51" i="1" s="1"/>
  <c r="D59" i="1"/>
  <c r="D60" i="1" s="1"/>
  <c r="F56" i="1" l="1"/>
  <c r="E60" i="1"/>
  <c r="F59" i="1"/>
  <c r="F60" i="1" s="1"/>
</calcChain>
</file>

<file path=xl/sharedStrings.xml><?xml version="1.0" encoding="utf-8"?>
<sst xmlns="http://schemas.openxmlformats.org/spreadsheetml/2006/main" count="54" uniqueCount="47">
  <si>
    <t>Budget des AEP</t>
  </si>
  <si>
    <t>Budget 2024</t>
  </si>
  <si>
    <t>SUBVENTIONS RECUES DE L'EMPLOYEUR</t>
  </si>
  <si>
    <t>DEPENSES DES AEP</t>
  </si>
  <si>
    <t>TOTAL</t>
  </si>
  <si>
    <t>Frais divers</t>
  </si>
  <si>
    <t>Frais de formation</t>
  </si>
  <si>
    <t>Location  logiciel</t>
  </si>
  <si>
    <t>frais de déplacements mission reception</t>
  </si>
  <si>
    <t>Sténotypie</t>
  </si>
  <si>
    <t>Honoraires</t>
  </si>
  <si>
    <t>Budget des ASC</t>
  </si>
  <si>
    <t>Prev 2024</t>
  </si>
  <si>
    <t>effectif</t>
  </si>
  <si>
    <t>*redistribution moyenne</t>
  </si>
  <si>
    <t>DEPENSES DES ASC</t>
  </si>
  <si>
    <t>Loisirs culture</t>
  </si>
  <si>
    <t>bons achats</t>
  </si>
  <si>
    <t>billeterie</t>
  </si>
  <si>
    <t>cheque vacances</t>
  </si>
  <si>
    <t>cheques vacances</t>
  </si>
  <si>
    <t>8 personnes</t>
  </si>
  <si>
    <t>voyages colonies</t>
  </si>
  <si>
    <t>Evennements familiaux</t>
  </si>
  <si>
    <t>Noel salariés</t>
  </si>
  <si>
    <t>divers</t>
  </si>
  <si>
    <t>divers ASC</t>
  </si>
  <si>
    <t>Jeux concours</t>
  </si>
  <si>
    <t>journée de cohésion</t>
  </si>
  <si>
    <t>logiciel</t>
  </si>
  <si>
    <t xml:space="preserve">           evennements exceptionels</t>
  </si>
  <si>
    <t>RESULTAT DES ASC</t>
  </si>
  <si>
    <t>RESERVES DU CSE</t>
  </si>
  <si>
    <t>31,12,2020</t>
  </si>
  <si>
    <t>31,12,2021</t>
  </si>
  <si>
    <t>31,12,2022</t>
  </si>
  <si>
    <t>31,12,2023</t>
  </si>
  <si>
    <t>AEP</t>
  </si>
  <si>
    <t>OUVRES SOCIALES</t>
  </si>
  <si>
    <t>RESERVES DEVOLUTION</t>
  </si>
  <si>
    <t>*********</t>
  </si>
  <si>
    <t>CSE LC  CARGO</t>
  </si>
  <si>
    <t>Commentaires : gestion équitable des ASC vers l'ensemble des salariés.</t>
  </si>
  <si>
    <t xml:space="preserve">Nous pouvons regreter que la journée de cohésion organisée et financée par le CSE pour un </t>
  </si>
  <si>
    <t xml:space="preserve">montant de +15 000 € en 2023 (soit environ 65 € par salarié inscrit aux effectifs), ne soit pas pris en </t>
  </si>
  <si>
    <t>charge par la direction comme cela se passe à la ROUTE,</t>
  </si>
  <si>
    <t>prév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</si>
</sst>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0" fontId="2" fillId="3" borderId="0" xfId="0" applyFont="1" applyFill="1"/>
    <xf numFmtId="164" fontId="3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0" fontId="4" fillId="2" borderId="0" xfId="0" applyFont="1" applyFill="1"/>
    <xf numFmtId="3" fontId="3" fillId="0" borderId="0" xfId="0" applyNumberFormat="1" applyFont="1"/>
    <xf numFmtId="0" fontId="3" fillId="3" borderId="0" xfId="0" applyFont="1" applyFill="1"/>
    <xf numFmtId="164" fontId="2" fillId="3" borderId="0" xfId="0" applyNumberFormat="1" applyFont="1" applyFill="1"/>
    <xf numFmtId="0" fontId="2" fillId="4" borderId="0" xfId="0" applyFont="1" applyFill="1"/>
    <xf numFmtId="164" fontId="2" fillId="4" borderId="0" xfId="0" applyNumberFormat="1" applyFont="1" applyFill="1"/>
    <xf numFmtId="165" fontId="3" fillId="0" borderId="0" xfId="0" applyNumberFormat="1" applyFont="1"/>
    <xf numFmtId="0" fontId="3" fillId="2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A7" sqref="A7"/>
    </sheetView>
  </sheetViews>
  <sheetFormatPr baseColWidth="10" defaultRowHeight="15" x14ac:dyDescent="0.25"/>
  <cols>
    <col min="1" max="2" width="25.5703125" customWidth="1"/>
    <col min="3" max="6" width="16.7109375" customWidth="1"/>
  </cols>
  <sheetData>
    <row r="1" spans="1:6" ht="26.25" x14ac:dyDescent="0.4">
      <c r="A1" s="1" t="s">
        <v>41</v>
      </c>
      <c r="B1" s="2"/>
    </row>
    <row r="3" spans="1:6" ht="18.75" x14ac:dyDescent="0.3">
      <c r="A3" s="4" t="s">
        <v>42</v>
      </c>
    </row>
    <row r="4" spans="1:6" ht="18.75" x14ac:dyDescent="0.3">
      <c r="A4" s="4" t="s">
        <v>43</v>
      </c>
    </row>
    <row r="5" spans="1:6" ht="18.75" x14ac:dyDescent="0.3">
      <c r="A5" s="4" t="s">
        <v>44</v>
      </c>
    </row>
    <row r="6" spans="1:6" ht="18.75" x14ac:dyDescent="0.3">
      <c r="A6" s="4" t="s">
        <v>45</v>
      </c>
    </row>
    <row r="7" spans="1:6" ht="18.75" x14ac:dyDescent="0.3">
      <c r="A7" s="4"/>
    </row>
    <row r="9" spans="1:6" ht="18.75" x14ac:dyDescent="0.3">
      <c r="C9" s="3"/>
      <c r="D9" s="3"/>
      <c r="E9" s="3"/>
      <c r="F9" s="3"/>
    </row>
    <row r="10" spans="1:6" ht="26.25" x14ac:dyDescent="0.4">
      <c r="A10" s="3"/>
      <c r="B10" s="3"/>
      <c r="C10" s="1" t="s">
        <v>0</v>
      </c>
      <c r="D10" s="2"/>
      <c r="E10" s="4"/>
      <c r="F10" s="4"/>
    </row>
    <row r="11" spans="1:6" ht="18.75" x14ac:dyDescent="0.3">
      <c r="A11" s="3"/>
      <c r="B11" s="3"/>
      <c r="C11" s="5">
        <v>2021</v>
      </c>
      <c r="D11" s="5">
        <v>2022</v>
      </c>
      <c r="E11" s="5">
        <v>2023</v>
      </c>
      <c r="F11" s="5" t="s">
        <v>1</v>
      </c>
    </row>
    <row r="12" spans="1:6" ht="18.75" x14ac:dyDescent="0.3">
      <c r="A12" s="2" t="s">
        <v>2</v>
      </c>
      <c r="B12" s="2"/>
      <c r="C12" s="6">
        <f>15095.65-1085.46</f>
        <v>14010.189999999999</v>
      </c>
      <c r="D12" s="7">
        <v>15894.02</v>
      </c>
      <c r="E12" s="8">
        <v>19492.919999999998</v>
      </c>
      <c r="F12" s="8">
        <f>17543.43+2200</f>
        <v>19743.43</v>
      </c>
    </row>
    <row r="13" spans="1:6" ht="18.75" x14ac:dyDescent="0.3">
      <c r="A13" s="3"/>
      <c r="B13" s="3"/>
      <c r="C13" s="3"/>
      <c r="D13" s="3"/>
      <c r="E13" s="4"/>
      <c r="F13" s="4"/>
    </row>
    <row r="14" spans="1:6" ht="18.75" x14ac:dyDescent="0.3">
      <c r="A14" s="9" t="s">
        <v>3</v>
      </c>
      <c r="B14" s="10" t="s">
        <v>4</v>
      </c>
      <c r="C14" s="11">
        <v>28471.59</v>
      </c>
      <c r="D14" s="11">
        <v>20409.96</v>
      </c>
      <c r="E14" s="11">
        <v>13686.72</v>
      </c>
      <c r="F14" s="11">
        <v>23124</v>
      </c>
    </row>
    <row r="15" spans="1:6" ht="18.75" x14ac:dyDescent="0.3">
      <c r="A15" s="3" t="s">
        <v>5</v>
      </c>
      <c r="B15" s="3"/>
      <c r="C15" s="12">
        <f>+C14-C17-C18-C20-C16</f>
        <v>3470.4599999999991</v>
      </c>
      <c r="D15" s="12">
        <f>+D14-D17-D18-D20</f>
        <v>1758.75</v>
      </c>
      <c r="E15" s="12">
        <f>+E14-E17-E18-E20</f>
        <v>1108.9099999999989</v>
      </c>
      <c r="F15" s="12">
        <f>+F14-F17-F18-F20-F19</f>
        <v>704</v>
      </c>
    </row>
    <row r="16" spans="1:6" ht="18.75" x14ac:dyDescent="0.3">
      <c r="A16" s="3" t="s">
        <v>6</v>
      </c>
      <c r="B16" s="3"/>
      <c r="C16" s="12">
        <v>2800</v>
      </c>
      <c r="D16" s="12"/>
      <c r="E16" s="12"/>
      <c r="F16" s="12"/>
    </row>
    <row r="17" spans="1:6" ht="18.75" x14ac:dyDescent="0.3">
      <c r="A17" s="3" t="s">
        <v>7</v>
      </c>
      <c r="B17" s="3"/>
      <c r="C17" s="12">
        <v>6067</v>
      </c>
      <c r="D17" s="12">
        <v>6060.1</v>
      </c>
      <c r="E17" s="12">
        <v>6062.14</v>
      </c>
      <c r="F17" s="12">
        <v>6300</v>
      </c>
    </row>
    <row r="18" spans="1:6" ht="18.75" x14ac:dyDescent="0.3">
      <c r="A18" s="3" t="s">
        <v>8</v>
      </c>
      <c r="B18" s="3"/>
      <c r="C18" s="12">
        <f>6214.76+4554.96+610.01</f>
        <v>11379.730000000001</v>
      </c>
      <c r="D18" s="12">
        <f>3787.77+986.3+260.04</f>
        <v>5034.1099999999997</v>
      </c>
      <c r="E18" s="12">
        <f>1333.79+1724.76+493.12</f>
        <v>3551.67</v>
      </c>
      <c r="F18" s="12">
        <v>6300</v>
      </c>
    </row>
    <row r="19" spans="1:6" ht="18.75" x14ac:dyDescent="0.3">
      <c r="A19" s="3" t="s">
        <v>9</v>
      </c>
      <c r="B19" s="3"/>
      <c r="C19" s="13"/>
      <c r="D19" s="13"/>
      <c r="E19" s="12"/>
      <c r="F19" s="12">
        <v>4400</v>
      </c>
    </row>
    <row r="20" spans="1:6" ht="18.75" x14ac:dyDescent="0.3">
      <c r="A20" s="3" t="s">
        <v>10</v>
      </c>
      <c r="B20" s="3"/>
      <c r="C20" s="12">
        <f>2618.4+2136</f>
        <v>4754.3999999999996</v>
      </c>
      <c r="D20" s="12">
        <f>3021+2400+2136</f>
        <v>7557</v>
      </c>
      <c r="E20" s="12">
        <v>2964</v>
      </c>
      <c r="F20" s="12">
        <f>2960+2460</f>
        <v>5420</v>
      </c>
    </row>
    <row r="21" spans="1:6" ht="18.75" x14ac:dyDescent="0.3">
      <c r="A21" s="3"/>
      <c r="B21" s="3"/>
      <c r="C21" s="12"/>
      <c r="D21" s="12"/>
      <c r="E21" s="12"/>
      <c r="F21" s="12"/>
    </row>
    <row r="22" spans="1:6" ht="18.75" x14ac:dyDescent="0.3">
      <c r="A22" s="2" t="s">
        <v>4</v>
      </c>
      <c r="B22" s="2"/>
      <c r="C22" s="14">
        <f>+C12-C14</f>
        <v>-14461.400000000001</v>
      </c>
      <c r="D22" s="14">
        <f>+D12-D14</f>
        <v>-4515.9399999999987</v>
      </c>
      <c r="E22" s="14">
        <f>+E12-E14</f>
        <v>5806.1999999999989</v>
      </c>
      <c r="F22" s="14">
        <f>+F12-F14</f>
        <v>-3380.5699999999997</v>
      </c>
    </row>
    <row r="23" spans="1:6" ht="18.75" x14ac:dyDescent="0.3">
      <c r="A23" s="4"/>
      <c r="B23" s="4"/>
      <c r="C23" s="13"/>
      <c r="D23" s="13"/>
      <c r="E23" s="13"/>
      <c r="F23" s="13"/>
    </row>
    <row r="24" spans="1:6" ht="28.5" x14ac:dyDescent="0.45">
      <c r="A24" s="3"/>
      <c r="B24" s="3"/>
      <c r="C24" s="15" t="s">
        <v>11</v>
      </c>
      <c r="D24" s="2"/>
      <c r="E24" s="4"/>
      <c r="F24" s="4"/>
    </row>
    <row r="25" spans="1:6" ht="18.75" x14ac:dyDescent="0.3">
      <c r="A25" s="3"/>
      <c r="B25" s="3"/>
      <c r="C25" s="5">
        <v>2021</v>
      </c>
      <c r="D25" s="5">
        <v>2022</v>
      </c>
      <c r="E25" s="5">
        <v>2023</v>
      </c>
      <c r="F25" s="5" t="s">
        <v>12</v>
      </c>
    </row>
    <row r="26" spans="1:6" ht="18.75" x14ac:dyDescent="0.3">
      <c r="A26" s="2" t="s">
        <v>2</v>
      </c>
      <c r="B26" s="2"/>
      <c r="C26" s="6">
        <f>82339.88-5920.76</f>
        <v>76419.12000000001</v>
      </c>
      <c r="D26" s="6">
        <v>86694.720000000001</v>
      </c>
      <c r="E26" s="8">
        <v>106325.03</v>
      </c>
      <c r="F26" s="8">
        <v>95692.53</v>
      </c>
    </row>
    <row r="27" spans="1:6" ht="18.75" x14ac:dyDescent="0.3">
      <c r="A27" s="3"/>
      <c r="B27" s="3"/>
      <c r="C27" s="12"/>
      <c r="D27" s="12"/>
      <c r="E27" s="12"/>
      <c r="F27" s="12"/>
    </row>
    <row r="28" spans="1:6" ht="18.75" x14ac:dyDescent="0.3">
      <c r="A28" s="3"/>
      <c r="B28" s="3" t="s">
        <v>13</v>
      </c>
      <c r="C28" s="16">
        <v>219</v>
      </c>
      <c r="D28" s="16">
        <v>229</v>
      </c>
      <c r="E28" s="16">
        <v>197</v>
      </c>
      <c r="F28" s="16">
        <v>240</v>
      </c>
    </row>
    <row r="29" spans="1:6" ht="18.75" x14ac:dyDescent="0.3">
      <c r="A29" s="3"/>
      <c r="B29" s="3" t="s">
        <v>14</v>
      </c>
      <c r="C29" s="12">
        <f>+(C31+C36+C40+C42)/C28</f>
        <v>548.1463470319635</v>
      </c>
      <c r="D29" s="12">
        <f>+(D31+D36+D40+D42)/D28</f>
        <v>396.30938864628826</v>
      </c>
      <c r="E29" s="12">
        <f>+(E31+E36+E40+E42)/E28</f>
        <v>333.57538071065994</v>
      </c>
      <c r="F29" s="12">
        <f>+(F31+F36+F40+F42)/F28</f>
        <v>474.79166666666669</v>
      </c>
    </row>
    <row r="30" spans="1:6" ht="18.75" x14ac:dyDescent="0.3">
      <c r="A30" s="9" t="s">
        <v>15</v>
      </c>
      <c r="B30" s="17"/>
      <c r="C30" s="18">
        <v>95652.11</v>
      </c>
      <c r="D30" s="18">
        <f>+D31+D36+D40++D42+D44</f>
        <v>101474.08</v>
      </c>
      <c r="E30" s="18">
        <f>+E31+E36+E40++E42+E44</f>
        <v>83071.430000000008</v>
      </c>
      <c r="F30" s="18">
        <f>+F31+F36+F40++F42+F44</f>
        <v>125050</v>
      </c>
    </row>
    <row r="31" spans="1:6" ht="18.75" x14ac:dyDescent="0.3">
      <c r="A31" s="19" t="s">
        <v>16</v>
      </c>
      <c r="B31" s="19"/>
      <c r="C31" s="20">
        <f>SUM(C32:C34)</f>
        <v>43386.85</v>
      </c>
      <c r="D31" s="20">
        <f>SUM(D32:D34)</f>
        <v>9274.85</v>
      </c>
      <c r="E31" s="20">
        <f>SUM(E32:E34)</f>
        <v>6381.44</v>
      </c>
      <c r="F31" s="20">
        <f>SUM(F32:F34)</f>
        <v>7200</v>
      </c>
    </row>
    <row r="32" spans="1:6" ht="18.75" x14ac:dyDescent="0.3">
      <c r="A32" s="3"/>
      <c r="B32" s="3" t="s">
        <v>17</v>
      </c>
      <c r="C32" s="12">
        <v>33850</v>
      </c>
      <c r="D32" s="12"/>
      <c r="E32" s="21"/>
      <c r="F32" s="21"/>
    </row>
    <row r="33" spans="1:6" ht="18.75" x14ac:dyDescent="0.3">
      <c r="A33" s="3"/>
      <c r="B33" s="3" t="s">
        <v>18</v>
      </c>
      <c r="C33" s="12">
        <v>9536.85</v>
      </c>
      <c r="D33" s="12">
        <v>9274.85</v>
      </c>
      <c r="E33" s="21">
        <v>6381.44</v>
      </c>
      <c r="F33" s="21">
        <v>7200</v>
      </c>
    </row>
    <row r="34" spans="1:6" ht="18.75" x14ac:dyDescent="0.3">
      <c r="A34" s="3"/>
      <c r="B34" s="3"/>
      <c r="C34" s="12"/>
      <c r="D34" s="12"/>
      <c r="E34" s="21"/>
      <c r="F34" s="21"/>
    </row>
    <row r="35" spans="1:6" ht="18.75" x14ac:dyDescent="0.3">
      <c r="A35" s="3"/>
      <c r="B35" s="3"/>
      <c r="C35" s="12"/>
      <c r="D35" s="12"/>
      <c r="E35" s="21"/>
      <c r="F35" s="21"/>
    </row>
    <row r="36" spans="1:6" ht="18.75" x14ac:dyDescent="0.3">
      <c r="A36" s="19" t="s">
        <v>19</v>
      </c>
      <c r="B36" s="19"/>
      <c r="C36" s="20">
        <f>SUM(C37:C38)</f>
        <v>42084</v>
      </c>
      <c r="D36" s="20">
        <f>SUM(D37:D38)</f>
        <v>47080</v>
      </c>
      <c r="E36" s="20">
        <f>SUM(E37:E38)</f>
        <v>35643.4</v>
      </c>
      <c r="F36" s="20">
        <f>SUM(F37:F38)</f>
        <v>68250</v>
      </c>
    </row>
    <row r="37" spans="1:6" ht="18.75" x14ac:dyDescent="0.3">
      <c r="A37" s="12"/>
      <c r="B37" s="12" t="s">
        <v>20</v>
      </c>
      <c r="C37" s="12">
        <v>42084</v>
      </c>
      <c r="D37" s="12">
        <v>44175</v>
      </c>
      <c r="E37" s="12">
        <v>35643.4</v>
      </c>
      <c r="F37" s="12">
        <v>68250</v>
      </c>
    </row>
    <row r="38" spans="1:6" ht="18.75" x14ac:dyDescent="0.3">
      <c r="A38" s="12" t="s">
        <v>21</v>
      </c>
      <c r="B38" s="12" t="s">
        <v>22</v>
      </c>
      <c r="C38" s="12">
        <v>0</v>
      </c>
      <c r="D38" s="12">
        <v>2905</v>
      </c>
      <c r="E38" s="12"/>
      <c r="F38" s="12"/>
    </row>
    <row r="39" spans="1:6" ht="18.75" x14ac:dyDescent="0.3">
      <c r="A39" s="3"/>
      <c r="B39" s="3"/>
      <c r="C39" s="12"/>
      <c r="D39" s="12"/>
      <c r="E39" s="21"/>
      <c r="F39" s="21"/>
    </row>
    <row r="40" spans="1:6" ht="18.75" x14ac:dyDescent="0.3">
      <c r="A40" s="19" t="s">
        <v>23</v>
      </c>
      <c r="B40" s="19"/>
      <c r="C40" s="20">
        <f>800+200+723.2</f>
        <v>1723.2</v>
      </c>
      <c r="D40" s="20">
        <f>900+200</f>
        <v>1100</v>
      </c>
      <c r="E40" s="20">
        <f>400+300</f>
        <v>700</v>
      </c>
      <c r="F40" s="20">
        <v>2500</v>
      </c>
    </row>
    <row r="41" spans="1:6" ht="18.75" x14ac:dyDescent="0.3">
      <c r="A41" s="3"/>
      <c r="B41" s="3"/>
      <c r="C41" s="3"/>
      <c r="D41" s="3"/>
      <c r="E41" s="12"/>
      <c r="F41" s="12"/>
    </row>
    <row r="42" spans="1:6" ht="18.75" x14ac:dyDescent="0.3">
      <c r="A42" s="19" t="s">
        <v>24</v>
      </c>
      <c r="B42" s="19"/>
      <c r="C42" s="20">
        <v>32850</v>
      </c>
      <c r="D42" s="20">
        <v>33300</v>
      </c>
      <c r="E42" s="20">
        <f>19700+3289.51</f>
        <v>22989.510000000002</v>
      </c>
      <c r="F42" s="20">
        <v>36000</v>
      </c>
    </row>
    <row r="43" spans="1:6" ht="18.75" x14ac:dyDescent="0.3">
      <c r="A43" s="3"/>
      <c r="B43" s="3"/>
      <c r="C43" s="3"/>
      <c r="D43" s="3"/>
      <c r="E43" s="12"/>
      <c r="F43" s="12"/>
    </row>
    <row r="44" spans="1:6" ht="18.75" x14ac:dyDescent="0.3">
      <c r="A44" s="19" t="s">
        <v>25</v>
      </c>
      <c r="B44" s="19"/>
      <c r="C44" s="20">
        <f>SUM(C45:C48)</f>
        <v>9148.0600000000013</v>
      </c>
      <c r="D44" s="20">
        <f>SUM(D45:D48)</f>
        <v>10719.23</v>
      </c>
      <c r="E44" s="20">
        <f>SUM(E45:E49)</f>
        <v>17357.080000000002</v>
      </c>
      <c r="F44" s="20">
        <f>SUM(F45:F49)</f>
        <v>11100</v>
      </c>
    </row>
    <row r="45" spans="1:6" ht="18.75" x14ac:dyDescent="0.3">
      <c r="A45" s="3"/>
      <c r="B45" s="3" t="s">
        <v>26</v>
      </c>
      <c r="C45" s="12">
        <f>77.15+103.65-1713</f>
        <v>-1532.2</v>
      </c>
      <c r="D45" s="12">
        <f>-1788+92</f>
        <v>-1696</v>
      </c>
      <c r="E45" s="12">
        <f>79+40.35-807-100</f>
        <v>-787.65</v>
      </c>
      <c r="F45" s="12"/>
    </row>
    <row r="46" spans="1:6" ht="18.75" x14ac:dyDescent="0.3">
      <c r="A46" s="3"/>
      <c r="B46" s="3" t="s">
        <v>27</v>
      </c>
      <c r="C46" s="12">
        <v>200</v>
      </c>
      <c r="D46" s="12">
        <v>300</v>
      </c>
      <c r="E46" s="12"/>
      <c r="F46" s="12">
        <v>500</v>
      </c>
    </row>
    <row r="47" spans="1:6" ht="22.5" customHeight="1" x14ac:dyDescent="0.3">
      <c r="A47" s="3"/>
      <c r="B47" s="31" t="s">
        <v>28</v>
      </c>
      <c r="C47" s="13">
        <v>7880.26</v>
      </c>
      <c r="D47" s="13">
        <v>9518.0499999999993</v>
      </c>
      <c r="E47" s="13">
        <v>15544.73</v>
      </c>
      <c r="F47" s="13">
        <v>8000</v>
      </c>
    </row>
    <row r="48" spans="1:6" ht="18.75" x14ac:dyDescent="0.3">
      <c r="A48" s="3"/>
      <c r="B48" s="3" t="s">
        <v>29</v>
      </c>
      <c r="C48" s="12">
        <v>2600</v>
      </c>
      <c r="D48" s="12">
        <v>2597.1799999999998</v>
      </c>
      <c r="E48" s="12">
        <v>2600</v>
      </c>
      <c r="F48" s="12">
        <v>2600</v>
      </c>
    </row>
    <row r="49" spans="1:6" ht="18.75" x14ac:dyDescent="0.3">
      <c r="A49" s="3" t="s">
        <v>30</v>
      </c>
      <c r="B49" s="3"/>
      <c r="C49" s="3"/>
      <c r="D49" s="3"/>
      <c r="E49" s="21"/>
      <c r="F49" s="12"/>
    </row>
    <row r="50" spans="1:6" ht="18.75" x14ac:dyDescent="0.3">
      <c r="A50" s="3"/>
      <c r="B50" s="3"/>
      <c r="C50" s="3"/>
      <c r="D50" s="3"/>
      <c r="E50" s="21"/>
      <c r="F50" s="12"/>
    </row>
    <row r="51" spans="1:6" ht="18.75" x14ac:dyDescent="0.3">
      <c r="A51" s="2" t="s">
        <v>31</v>
      </c>
      <c r="B51" s="22"/>
      <c r="C51" s="14">
        <f t="shared" ref="C51:D51" si="0">+C26-C30</f>
        <v>-19232.989999999991</v>
      </c>
      <c r="D51" s="14">
        <f t="shared" si="0"/>
        <v>-14779.36</v>
      </c>
      <c r="E51" s="14">
        <f>+E26-E30</f>
        <v>23253.599999999991</v>
      </c>
      <c r="F51" s="14">
        <f>+F26-F30</f>
        <v>-29357.47</v>
      </c>
    </row>
    <row r="52" spans="1:6" ht="18.75" x14ac:dyDescent="0.3">
      <c r="A52" s="3"/>
      <c r="B52" s="3"/>
      <c r="C52" s="3"/>
      <c r="D52" s="3"/>
      <c r="E52" s="3"/>
      <c r="F52" s="3"/>
    </row>
    <row r="53" spans="1:6" ht="18.75" x14ac:dyDescent="0.3">
      <c r="A53" s="3"/>
      <c r="B53" s="3"/>
      <c r="C53" s="3"/>
      <c r="D53" s="3"/>
      <c r="E53" s="3"/>
      <c r="F53" s="3"/>
    </row>
    <row r="54" spans="1:6" ht="21" x14ac:dyDescent="0.35">
      <c r="A54" s="23" t="s">
        <v>32</v>
      </c>
      <c r="B54" s="24" t="s">
        <v>33</v>
      </c>
      <c r="C54" s="25" t="s">
        <v>34</v>
      </c>
      <c r="D54" s="25" t="s">
        <v>35</v>
      </c>
      <c r="E54" s="25" t="s">
        <v>36</v>
      </c>
      <c r="F54" s="25" t="s">
        <v>46</v>
      </c>
    </row>
    <row r="55" spans="1:6" ht="21" x14ac:dyDescent="0.35">
      <c r="A55" s="26" t="s">
        <v>37</v>
      </c>
      <c r="B55" s="27">
        <v>19995.650000000001</v>
      </c>
      <c r="C55" s="27">
        <v>5534</v>
      </c>
      <c r="D55" s="27">
        <f>+C55+D22</f>
        <v>1018.0600000000013</v>
      </c>
      <c r="E55" s="27">
        <f>+D55+E22</f>
        <v>6824.26</v>
      </c>
      <c r="F55" s="27">
        <f>+E55+F22</f>
        <v>3443.6900000000005</v>
      </c>
    </row>
    <row r="56" spans="1:6" ht="21" x14ac:dyDescent="0.35">
      <c r="A56" s="26" t="s">
        <v>38</v>
      </c>
      <c r="B56" s="27">
        <v>53495.519999999997</v>
      </c>
      <c r="C56" s="27">
        <v>34263</v>
      </c>
      <c r="D56" s="27">
        <f>+C56+D51</f>
        <v>19483.64</v>
      </c>
      <c r="E56" s="27">
        <f>+D56+E51</f>
        <v>42737.239999999991</v>
      </c>
      <c r="F56" s="27">
        <f>+E56+F51</f>
        <v>13379.76999999999</v>
      </c>
    </row>
    <row r="57" spans="1:6" ht="21" x14ac:dyDescent="0.35">
      <c r="A57" s="26" t="s">
        <v>39</v>
      </c>
      <c r="B57" s="26"/>
      <c r="C57" s="25"/>
      <c r="D57" s="25"/>
      <c r="E57" s="27">
        <v>0</v>
      </c>
      <c r="F57" s="27">
        <v>0</v>
      </c>
    </row>
    <row r="58" spans="1:6" ht="21" x14ac:dyDescent="0.35">
      <c r="A58" s="26"/>
      <c r="B58" s="28" t="s">
        <v>40</v>
      </c>
      <c r="C58" s="29" t="s">
        <v>40</v>
      </c>
      <c r="D58" s="29" t="s">
        <v>40</v>
      </c>
      <c r="E58" s="29" t="s">
        <v>40</v>
      </c>
      <c r="F58" s="29" t="s">
        <v>40</v>
      </c>
    </row>
    <row r="59" spans="1:6" ht="21" x14ac:dyDescent="0.35">
      <c r="A59" s="29" t="s">
        <v>4</v>
      </c>
      <c r="B59" s="25">
        <f>SUM(B55:B58)</f>
        <v>73491.17</v>
      </c>
      <c r="C59" s="25">
        <f>SUM(C55:C58)</f>
        <v>39797</v>
      </c>
      <c r="D59" s="25">
        <f>SUM(D55:D58)</f>
        <v>20501.7</v>
      </c>
      <c r="E59" s="30">
        <f>SUM(E55:E57)</f>
        <v>49561.499999999993</v>
      </c>
      <c r="F59" s="30">
        <f>SUM(F55:F57)</f>
        <v>16823.459999999992</v>
      </c>
    </row>
    <row r="60" spans="1:6" ht="18.75" x14ac:dyDescent="0.3">
      <c r="A60" s="3"/>
      <c r="B60" s="3"/>
      <c r="C60" s="13">
        <f>+C59-B59</f>
        <v>-33694.17</v>
      </c>
      <c r="D60" s="13">
        <f>+D59-C59</f>
        <v>-19295.3</v>
      </c>
      <c r="E60" s="13">
        <f>+E59-D59</f>
        <v>29059.799999999992</v>
      </c>
      <c r="F60" s="13">
        <f>+F59-E59</f>
        <v>-32738.04</v>
      </c>
    </row>
    <row r="61" spans="1:6" ht="18.75" x14ac:dyDescent="0.3">
      <c r="A61" s="3"/>
      <c r="B61" s="3"/>
      <c r="C61" s="3"/>
      <c r="D61" s="3"/>
      <c r="E61" s="3"/>
      <c r="F6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technihelp59@outlook.fr</dc:creator>
  <cp:lastModifiedBy>arnaud el</cp:lastModifiedBy>
  <dcterms:created xsi:type="dcterms:W3CDTF">2024-10-24T14:06:06Z</dcterms:created>
  <dcterms:modified xsi:type="dcterms:W3CDTF">2024-10-24T16:35:18Z</dcterms:modified>
</cp:coreProperties>
</file>